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Data\Syav\Рабочий стол\проекты\проекты 2023\закон изменения в 253-ОЗ\пакет\15.05.2023 после минфина\"/>
    </mc:Choice>
  </mc:AlternateContent>
  <bookViews>
    <workbookView xWindow="0" yWindow="0" windowWidth="28800" windowHeight="12435"/>
  </bookViews>
  <sheets>
    <sheet name="2024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7" i="1" l="1"/>
  <c r="T17" i="1"/>
  <c r="P17" i="1"/>
  <c r="I17" i="1"/>
  <c r="G17" i="1" l="1"/>
  <c r="M17" i="1"/>
  <c r="J17" i="1"/>
  <c r="R16" i="1" l="1"/>
  <c r="R14" i="1" s="1"/>
  <c r="O16" i="1"/>
  <c r="L16" i="1"/>
  <c r="L14" i="1" s="1"/>
  <c r="I16" i="1"/>
  <c r="I15" i="1" s="1"/>
  <c r="O15" i="1"/>
  <c r="O14" i="1"/>
  <c r="I14" i="1"/>
  <c r="R13" i="1"/>
  <c r="R11" i="1" s="1"/>
  <c r="O13" i="1"/>
  <c r="L13" i="1"/>
  <c r="L11" i="1" s="1"/>
  <c r="I13" i="1"/>
  <c r="O12" i="1"/>
  <c r="O11" i="1"/>
  <c r="R10" i="1"/>
  <c r="R8" i="1" s="1"/>
  <c r="O10" i="1"/>
  <c r="L10" i="1"/>
  <c r="L8" i="1" s="1"/>
  <c r="I10" i="1"/>
  <c r="I8" i="1" s="1"/>
  <c r="S9" i="1"/>
  <c r="O9" i="1"/>
  <c r="L9" i="1"/>
  <c r="I9" i="1"/>
  <c r="O8" i="1"/>
  <c r="O17" i="1" s="1"/>
  <c r="R17" i="1" l="1"/>
  <c r="S13" i="1"/>
  <c r="L15" i="1"/>
  <c r="L12" i="1"/>
  <c r="L17" i="1" s="1"/>
  <c r="S8" i="1"/>
  <c r="I12" i="1"/>
  <c r="S10" i="1"/>
  <c r="S16" i="1"/>
  <c r="T14" i="1" s="1"/>
  <c r="I11" i="1"/>
  <c r="S11" i="1" s="1"/>
  <c r="S12" i="1" l="1"/>
  <c r="T11" i="1"/>
  <c r="S17" i="1"/>
  <c r="T8" i="1"/>
</calcChain>
</file>

<file path=xl/sharedStrings.xml><?xml version="1.0" encoding="utf-8"?>
<sst xmlns="http://schemas.openxmlformats.org/spreadsheetml/2006/main" count="45" uniqueCount="28">
  <si>
    <t xml:space="preserve">Расчет потребности средств на ежемесячную денежную выплату отдельным категориям граждан </t>
  </si>
  <si>
    <t xml:space="preserve"> на 2024 год </t>
  </si>
  <si>
    <t>(тыс. руб.)</t>
  </si>
  <si>
    <t>Наименование категории</t>
  </si>
  <si>
    <t>Бюджетная классификация</t>
  </si>
  <si>
    <t>Ежемесячное пособие</t>
  </si>
  <si>
    <t>Отказ от лекарственного обеспечения</t>
  </si>
  <si>
    <t>Единовременная денежная выплата</t>
  </si>
  <si>
    <t>Бюджетные ассигнования предусмотренные Законом Новосибирской области от 23 декабря 2022 года № 307-ОЗ «Об областном бюджете Новосибирской области на 2023 год и плановый период 2024 и 2025 годов»</t>
  </si>
  <si>
    <t>Всего планируемые ассигнования на 2024 год</t>
  </si>
  <si>
    <t xml:space="preserve">Экономия(+)/ дефицит(-) </t>
  </si>
  <si>
    <t>Планируемая численность получателей на 2024 год, чел.</t>
  </si>
  <si>
    <t>Размер выплаты пособия, руб.</t>
  </si>
  <si>
    <t>Потребность на 2024 год</t>
  </si>
  <si>
    <t>Ежемесячная денежная выплата труженикам тыла</t>
  </si>
  <si>
    <t>023</t>
  </si>
  <si>
    <t>28.4.01.11030</t>
  </si>
  <si>
    <t>244</t>
  </si>
  <si>
    <t>313</t>
  </si>
  <si>
    <t>000</t>
  </si>
  <si>
    <t>Ежемесячная денежная выплата ветеранам труда</t>
  </si>
  <si>
    <t>28.4.01.11020</t>
  </si>
  <si>
    <t>Ежемесячная денежная выплата ветеранам труда Новосибирской области</t>
  </si>
  <si>
    <t>28.4.01.11050</t>
  </si>
  <si>
    <t>Итого:</t>
  </si>
  <si>
    <t>Планируемые ассигнования на 2024 год</t>
  </si>
  <si>
    <t>Приложение 1 к финансово-экономическому обоснованию к проекту Закона Новосибирской области</t>
  </si>
  <si>
    <t xml:space="preserve">Отказ от бесплатного проезда железнодорожным транспортом в пригородном сообщении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</si>
</sst>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"/>
    <numFmt numFmtId="166" formatCode="#,##0.0"/>
  </numFmts>
  <fonts count="11" x14ac:knownFonts="1">
    <font>
      <sz val="10"/>
      <name val="Arial Cyr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1" fillId="0" borderId="0" xfId="1" applyFill="1"/>
    <xf numFmtId="0" fontId="5" fillId="0" borderId="0" xfId="1" applyFont="1" applyFill="1"/>
    <xf numFmtId="0" fontId="5" fillId="0" borderId="2" xfId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>
      <alignment horizontal="center" vertical="center" wrapText="1"/>
    </xf>
    <xf numFmtId="166" fontId="10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0" xfId="1" applyFont="1" applyFill="1" applyBorder="1" applyAlignment="1"/>
    <xf numFmtId="4" fontId="10" fillId="0" borderId="2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/>
    <xf numFmtId="0" fontId="2" fillId="0" borderId="0" xfId="1" applyFont="1" applyFill="1" applyAlignment="1">
      <alignment horizontal="center" vertical="top"/>
    </xf>
    <xf numFmtId="0" fontId="5" fillId="0" borderId="0" xfId="1" applyFont="1" applyFill="1" applyAlignment="1"/>
    <xf numFmtId="0" fontId="5" fillId="0" borderId="0" xfId="1" applyFont="1" applyFill="1" applyAlignment="1">
      <alignment horizontal="center"/>
    </xf>
    <xf numFmtId="166" fontId="0" fillId="0" borderId="0" xfId="0" applyNumberFormat="1" applyFill="1"/>
    <xf numFmtId="164" fontId="10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3" fontId="8" fillId="0" borderId="1" xfId="0" applyNumberFormat="1" applyFont="1" applyFill="1" applyBorder="1" applyAlignment="1">
      <alignment horizontal="center" vertical="center"/>
    </xf>
    <xf numFmtId="3" fontId="8" fillId="0" borderId="11" xfId="0" applyNumberFormat="1" applyFont="1" applyFill="1" applyBorder="1" applyAlignment="1">
      <alignment horizontal="center" vertical="center"/>
    </xf>
    <xf numFmtId="3" fontId="8" fillId="0" borderId="8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3" fontId="8" fillId="0" borderId="8" xfId="0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8" fillId="0" borderId="11" xfId="1" applyNumberFormat="1" applyFont="1" applyFill="1" applyBorder="1" applyAlignment="1">
      <alignment horizontal="center" vertical="center" wrapText="1"/>
    </xf>
    <xf numFmtId="49" fontId="8" fillId="0" borderId="8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11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8" xfId="0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top" wrapText="1"/>
    </xf>
    <xf numFmtId="0" fontId="5" fillId="0" borderId="4" xfId="1" applyFont="1" applyFill="1" applyBorder="1" applyAlignment="1">
      <alignment horizontal="center" vertical="top"/>
    </xf>
    <xf numFmtId="0" fontId="5" fillId="0" borderId="5" xfId="1" applyFont="1" applyFill="1" applyBorder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W17"/>
  <sheetViews>
    <sheetView tabSelected="1" zoomScale="80" zoomScaleNormal="80" zoomScaleSheetLayoutView="55" workbookViewId="0">
      <selection activeCell="J32" sqref="J30:J32"/>
    </sheetView>
  </sheetViews>
  <sheetFormatPr defaultRowHeight="12.75" x14ac:dyDescent="0.2"/>
  <cols>
    <col min="1" max="1" width="39.7109375" customWidth="1"/>
    <col min="2" max="2" width="6.140625" customWidth="1"/>
    <col min="3" max="3" width="7" customWidth="1"/>
    <col min="4" max="4" width="15.28515625" customWidth="1"/>
    <col min="5" max="5" width="7.28515625" customWidth="1"/>
    <col min="6" max="6" width="7.85546875" customWidth="1"/>
    <col min="7" max="7" width="14" customWidth="1"/>
    <col min="8" max="8" width="10.85546875" customWidth="1"/>
    <col min="9" max="9" width="12.5703125" customWidth="1"/>
    <col min="10" max="10" width="12.5703125" style="13" customWidth="1"/>
    <col min="11" max="11" width="8.85546875" customWidth="1"/>
    <col min="12" max="12" width="11.28515625" customWidth="1"/>
    <col min="13" max="13" width="12.5703125" customWidth="1"/>
    <col min="14" max="14" width="8.85546875" customWidth="1"/>
    <col min="15" max="15" width="11.28515625" customWidth="1"/>
    <col min="16" max="16" width="13.140625" customWidth="1"/>
    <col min="17" max="17" width="8.85546875" customWidth="1"/>
    <col min="18" max="18" width="12.7109375" customWidth="1"/>
    <col min="19" max="19" width="15.5703125" customWidth="1"/>
    <col min="20" max="20" width="15.140625" customWidth="1"/>
    <col min="21" max="21" width="17.85546875" bestFit="1" customWidth="1"/>
    <col min="22" max="22" width="13.140625" customWidth="1"/>
    <col min="23" max="23" width="14.7109375" customWidth="1"/>
  </cols>
  <sheetData>
    <row r="1" spans="1:23" ht="78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8"/>
      <c r="S1" s="18"/>
      <c r="T1" s="19"/>
      <c r="U1" s="26" t="s">
        <v>26</v>
      </c>
      <c r="V1" s="26"/>
      <c r="W1" s="26"/>
    </row>
    <row r="2" spans="1:23" ht="15.75" customHeight="1" x14ac:dyDescent="0.2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</row>
    <row r="3" spans="1:23" ht="15.75" x14ac:dyDescent="0.25">
      <c r="A3" s="37" t="s">
        <v>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</row>
    <row r="4" spans="1:23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14"/>
      <c r="R4" s="14"/>
      <c r="S4" s="20"/>
      <c r="T4" s="21"/>
      <c r="U4" s="13"/>
      <c r="V4" s="13"/>
      <c r="W4" s="21" t="s">
        <v>2</v>
      </c>
    </row>
    <row r="5" spans="1:23" x14ac:dyDescent="0.2">
      <c r="A5" s="13"/>
      <c r="B5" s="13"/>
      <c r="C5" s="13"/>
      <c r="D5" s="13"/>
      <c r="E5" s="13"/>
      <c r="F5" s="13"/>
      <c r="G5" s="13"/>
      <c r="H5" s="13"/>
      <c r="I5" s="13"/>
      <c r="K5" s="22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</row>
    <row r="6" spans="1:23" ht="61.5" customHeight="1" x14ac:dyDescent="0.2">
      <c r="A6" s="72" t="s">
        <v>3</v>
      </c>
      <c r="B6" s="74" t="s">
        <v>4</v>
      </c>
      <c r="C6" s="74"/>
      <c r="D6" s="74"/>
      <c r="E6" s="74"/>
      <c r="F6" s="74"/>
      <c r="G6" s="75" t="s">
        <v>5</v>
      </c>
      <c r="H6" s="76"/>
      <c r="I6" s="76"/>
      <c r="J6" s="77" t="s">
        <v>27</v>
      </c>
      <c r="K6" s="78"/>
      <c r="L6" s="79"/>
      <c r="M6" s="61" t="s">
        <v>6</v>
      </c>
      <c r="N6" s="62"/>
      <c r="O6" s="63"/>
      <c r="P6" s="61" t="s">
        <v>7</v>
      </c>
      <c r="Q6" s="62"/>
      <c r="R6" s="63"/>
      <c r="S6" s="64" t="s">
        <v>25</v>
      </c>
      <c r="T6" s="64" t="s">
        <v>9</v>
      </c>
      <c r="U6" s="66" t="s">
        <v>8</v>
      </c>
      <c r="V6" s="67"/>
      <c r="W6" s="70" t="s">
        <v>10</v>
      </c>
    </row>
    <row r="7" spans="1:23" ht="143.25" customHeight="1" x14ac:dyDescent="0.2">
      <c r="A7" s="73"/>
      <c r="B7" s="74"/>
      <c r="C7" s="74"/>
      <c r="D7" s="74"/>
      <c r="E7" s="74"/>
      <c r="F7" s="74"/>
      <c r="G7" s="3" t="s">
        <v>11</v>
      </c>
      <c r="H7" s="3" t="s">
        <v>12</v>
      </c>
      <c r="I7" s="16" t="s">
        <v>13</v>
      </c>
      <c r="J7" s="3" t="s">
        <v>11</v>
      </c>
      <c r="K7" s="3" t="s">
        <v>12</v>
      </c>
      <c r="L7" s="16" t="s">
        <v>13</v>
      </c>
      <c r="M7" s="3" t="s">
        <v>11</v>
      </c>
      <c r="N7" s="3" t="s">
        <v>12</v>
      </c>
      <c r="O7" s="16" t="s">
        <v>13</v>
      </c>
      <c r="P7" s="3" t="s">
        <v>11</v>
      </c>
      <c r="Q7" s="3" t="s">
        <v>12</v>
      </c>
      <c r="R7" s="16" t="s">
        <v>13</v>
      </c>
      <c r="S7" s="65"/>
      <c r="T7" s="65"/>
      <c r="U7" s="68"/>
      <c r="V7" s="69"/>
      <c r="W7" s="71"/>
    </row>
    <row r="8" spans="1:23" ht="15" customHeight="1" x14ac:dyDescent="0.2">
      <c r="A8" s="47" t="s">
        <v>14</v>
      </c>
      <c r="B8" s="50" t="s">
        <v>15</v>
      </c>
      <c r="C8" s="53">
        <v>1003</v>
      </c>
      <c r="D8" s="50" t="s">
        <v>16</v>
      </c>
      <c r="E8" s="56" t="s">
        <v>17</v>
      </c>
      <c r="F8" s="17">
        <v>221</v>
      </c>
      <c r="G8" s="44">
        <v>130</v>
      </c>
      <c r="H8" s="58">
        <v>306.37</v>
      </c>
      <c r="I8" s="4">
        <f>I10*0.85*0.018</f>
        <v>7.311869999999999</v>
      </c>
      <c r="J8" s="38">
        <v>246</v>
      </c>
      <c r="K8" s="41">
        <v>55.92</v>
      </c>
      <c r="L8" s="4">
        <f>L10*0.85*0.018</f>
        <v>2.5260299999999996</v>
      </c>
      <c r="M8" s="38">
        <v>130</v>
      </c>
      <c r="N8" s="41">
        <v>237.76</v>
      </c>
      <c r="O8" s="4">
        <f>O10*0.85*0.018</f>
        <v>5.6747699999999996</v>
      </c>
      <c r="P8" s="44">
        <v>1</v>
      </c>
      <c r="Q8" s="27">
        <v>835.57</v>
      </c>
      <c r="R8" s="5">
        <f>R10*0.018</f>
        <v>1.44E-2</v>
      </c>
      <c r="S8" s="6">
        <f t="shared" ref="S8:S9" si="0">ROUND((I8+L8+R8+O8)/10,2)*10</f>
        <v>15.5</v>
      </c>
      <c r="T8" s="27">
        <f t="shared" ref="T8" si="1">S8+S9+S10</f>
        <v>1031.4000000000001</v>
      </c>
      <c r="U8" s="6">
        <v>13.700000000000001</v>
      </c>
      <c r="V8" s="27">
        <v>907.99999999999989</v>
      </c>
      <c r="W8" s="30">
        <v>-123.4000000000002</v>
      </c>
    </row>
    <row r="9" spans="1:23" ht="15" customHeight="1" x14ac:dyDescent="0.2">
      <c r="A9" s="48"/>
      <c r="B9" s="51"/>
      <c r="C9" s="54"/>
      <c r="D9" s="51"/>
      <c r="E9" s="57"/>
      <c r="F9" s="17">
        <v>226</v>
      </c>
      <c r="G9" s="45"/>
      <c r="H9" s="59"/>
      <c r="I9" s="7">
        <f>I10*0.15*0.008</f>
        <v>0.57347999999999988</v>
      </c>
      <c r="J9" s="39"/>
      <c r="K9" s="42"/>
      <c r="L9" s="7">
        <f>L10*0.15*0.008</f>
        <v>0.19811999999999999</v>
      </c>
      <c r="M9" s="39"/>
      <c r="N9" s="42"/>
      <c r="O9" s="7">
        <f>O10*0.15*0.008</f>
        <v>0.44507999999999998</v>
      </c>
      <c r="P9" s="45"/>
      <c r="Q9" s="28"/>
      <c r="R9" s="8">
        <v>0</v>
      </c>
      <c r="S9" s="6">
        <f t="shared" si="0"/>
        <v>1.2</v>
      </c>
      <c r="T9" s="28"/>
      <c r="U9" s="6">
        <v>1.1000000000000001</v>
      </c>
      <c r="V9" s="28"/>
      <c r="W9" s="31"/>
    </row>
    <row r="10" spans="1:23" ht="15" customHeight="1" x14ac:dyDescent="0.2">
      <c r="A10" s="49"/>
      <c r="B10" s="52"/>
      <c r="C10" s="55"/>
      <c r="D10" s="52"/>
      <c r="E10" s="17" t="s">
        <v>18</v>
      </c>
      <c r="F10" s="9" t="s">
        <v>19</v>
      </c>
      <c r="G10" s="46"/>
      <c r="H10" s="60"/>
      <c r="I10" s="7">
        <f>ROUND(H8*G8*12/1000,1)</f>
        <v>477.9</v>
      </c>
      <c r="J10" s="40"/>
      <c r="K10" s="43"/>
      <c r="L10" s="7">
        <f>ROUND(K8*J8*12/1000,1)</f>
        <v>165.1</v>
      </c>
      <c r="M10" s="40"/>
      <c r="N10" s="43"/>
      <c r="O10" s="7">
        <f>ROUND(N8*M8*12/1000,1)</f>
        <v>370.9</v>
      </c>
      <c r="P10" s="46"/>
      <c r="Q10" s="29"/>
      <c r="R10" s="8">
        <f>ROUND(Q8*P8/1000,1)</f>
        <v>0.8</v>
      </c>
      <c r="S10" s="6">
        <f>ROUND((I10+L10+R10+O10)/10,2)*10</f>
        <v>1014.7</v>
      </c>
      <c r="T10" s="29"/>
      <c r="U10" s="6">
        <v>893.19999999999993</v>
      </c>
      <c r="V10" s="29"/>
      <c r="W10" s="32"/>
    </row>
    <row r="11" spans="1:23" ht="15" customHeight="1" x14ac:dyDescent="0.2">
      <c r="A11" s="47" t="s">
        <v>20</v>
      </c>
      <c r="B11" s="50" t="s">
        <v>15</v>
      </c>
      <c r="C11" s="53">
        <v>1003</v>
      </c>
      <c r="D11" s="50" t="s">
        <v>21</v>
      </c>
      <c r="E11" s="56" t="s">
        <v>17</v>
      </c>
      <c r="F11" s="17">
        <v>221</v>
      </c>
      <c r="G11" s="44">
        <v>127000</v>
      </c>
      <c r="H11" s="58">
        <v>501.34</v>
      </c>
      <c r="I11" s="10">
        <f>I13*0.4*0.018</f>
        <v>5501.1038399999998</v>
      </c>
      <c r="J11" s="38">
        <v>75982</v>
      </c>
      <c r="K11" s="41">
        <v>55.92</v>
      </c>
      <c r="L11" s="10">
        <f>L13*0.4*0.018</f>
        <v>367.10640000000001</v>
      </c>
      <c r="M11" s="38"/>
      <c r="N11" s="41"/>
      <c r="O11" s="10">
        <f>O13*0.4*0.018</f>
        <v>0</v>
      </c>
      <c r="P11" s="44">
        <v>1</v>
      </c>
      <c r="Q11" s="27">
        <v>835.57</v>
      </c>
      <c r="R11" s="5">
        <f>R13*0.018</f>
        <v>1.44E-2</v>
      </c>
      <c r="S11" s="6">
        <f>ROUND((I11+L11+R11)/10,2)*10</f>
        <v>5868.2000000000007</v>
      </c>
      <c r="T11" s="27">
        <f t="shared" ref="T11" si="2">S11+S12+S13</f>
        <v>824810.3</v>
      </c>
      <c r="U11" s="6">
        <v>5807.9</v>
      </c>
      <c r="V11" s="27">
        <v>816333.8</v>
      </c>
      <c r="W11" s="30">
        <v>-8476.5</v>
      </c>
    </row>
    <row r="12" spans="1:23" ht="15" customHeight="1" x14ac:dyDescent="0.2">
      <c r="A12" s="48"/>
      <c r="B12" s="51"/>
      <c r="C12" s="54"/>
      <c r="D12" s="51"/>
      <c r="E12" s="57"/>
      <c r="F12" s="17">
        <v>226</v>
      </c>
      <c r="G12" s="45"/>
      <c r="H12" s="59"/>
      <c r="I12" s="7">
        <f>I13*0.6*0.008</f>
        <v>3667.4025599999995</v>
      </c>
      <c r="J12" s="39"/>
      <c r="K12" s="42"/>
      <c r="L12" s="7">
        <f>L13*0.6*0.008</f>
        <v>244.73759999999999</v>
      </c>
      <c r="M12" s="39"/>
      <c r="N12" s="42"/>
      <c r="O12" s="7">
        <f>O13*0.6*0.008</f>
        <v>0</v>
      </c>
      <c r="P12" s="45"/>
      <c r="Q12" s="28"/>
      <c r="R12" s="8">
        <v>0</v>
      </c>
      <c r="S12" s="6">
        <f>ROUND((I12+L12+R12)/10,2)*10</f>
        <v>3912.1</v>
      </c>
      <c r="T12" s="28"/>
      <c r="U12" s="6">
        <v>3871.9</v>
      </c>
      <c r="V12" s="28"/>
      <c r="W12" s="31"/>
    </row>
    <row r="13" spans="1:23" ht="15" customHeight="1" x14ac:dyDescent="0.2">
      <c r="A13" s="49"/>
      <c r="B13" s="52"/>
      <c r="C13" s="55"/>
      <c r="D13" s="52"/>
      <c r="E13" s="17" t="s">
        <v>18</v>
      </c>
      <c r="F13" s="9" t="s">
        <v>19</v>
      </c>
      <c r="G13" s="46"/>
      <c r="H13" s="60"/>
      <c r="I13" s="7">
        <f>ROUND(H11*G11*12/1000,1)</f>
        <v>764042.2</v>
      </c>
      <c r="J13" s="40"/>
      <c r="K13" s="43"/>
      <c r="L13" s="7">
        <f>ROUND(K11*J11*12/1000,1)</f>
        <v>50987</v>
      </c>
      <c r="M13" s="40"/>
      <c r="N13" s="43"/>
      <c r="O13" s="7">
        <f>ROUND(N11*M11*12/1000,1)</f>
        <v>0</v>
      </c>
      <c r="P13" s="46"/>
      <c r="Q13" s="29"/>
      <c r="R13" s="8">
        <f>ROUND(Q11*P11/1000,1)</f>
        <v>0.8</v>
      </c>
      <c r="S13" s="6">
        <f>ROUND((I13+L13+R13)/10,2)*10</f>
        <v>815030</v>
      </c>
      <c r="T13" s="29"/>
      <c r="U13" s="6">
        <v>806654</v>
      </c>
      <c r="V13" s="29"/>
      <c r="W13" s="32"/>
    </row>
    <row r="14" spans="1:23" ht="15" customHeight="1" x14ac:dyDescent="0.2">
      <c r="A14" s="47" t="s">
        <v>22</v>
      </c>
      <c r="B14" s="50" t="s">
        <v>15</v>
      </c>
      <c r="C14" s="53">
        <v>1003</v>
      </c>
      <c r="D14" s="50" t="s">
        <v>23</v>
      </c>
      <c r="E14" s="56" t="s">
        <v>17</v>
      </c>
      <c r="F14" s="17">
        <v>221</v>
      </c>
      <c r="G14" s="44">
        <v>210000</v>
      </c>
      <c r="H14" s="58">
        <v>501.34</v>
      </c>
      <c r="I14" s="10">
        <f>I16*0.3*0.018</f>
        <v>6822.2347199999995</v>
      </c>
      <c r="J14" s="38">
        <v>141491</v>
      </c>
      <c r="K14" s="41">
        <v>55.92</v>
      </c>
      <c r="L14" s="10">
        <f>L16*0.3*0.018</f>
        <v>512.70893999999998</v>
      </c>
      <c r="M14" s="38"/>
      <c r="N14" s="41"/>
      <c r="O14" s="10">
        <f>O16*0.3*0.018</f>
        <v>0</v>
      </c>
      <c r="P14" s="44">
        <v>1</v>
      </c>
      <c r="Q14" s="27">
        <v>835.57</v>
      </c>
      <c r="R14" s="5">
        <f>R16*0.018</f>
        <v>1.44E-2</v>
      </c>
      <c r="S14" s="6">
        <v>7402.5</v>
      </c>
      <c r="T14" s="27">
        <f t="shared" ref="T14" si="3">S14+S15+S16</f>
        <v>1370517.2</v>
      </c>
      <c r="U14" s="6">
        <v>7402.5</v>
      </c>
      <c r="V14" s="27">
        <v>1346030.2999999998</v>
      </c>
      <c r="W14" s="30">
        <v>-24486.90000000014</v>
      </c>
    </row>
    <row r="15" spans="1:23" ht="15" customHeight="1" x14ac:dyDescent="0.2">
      <c r="A15" s="48"/>
      <c r="B15" s="51"/>
      <c r="C15" s="54"/>
      <c r="D15" s="51"/>
      <c r="E15" s="57"/>
      <c r="F15" s="17">
        <v>226</v>
      </c>
      <c r="G15" s="45"/>
      <c r="H15" s="59"/>
      <c r="I15" s="7">
        <f>I16*0.7*0.008</f>
        <v>7074.9100800000006</v>
      </c>
      <c r="J15" s="39"/>
      <c r="K15" s="42"/>
      <c r="L15" s="7">
        <f>L16*0.7*0.008</f>
        <v>531.69816000000003</v>
      </c>
      <c r="M15" s="39"/>
      <c r="N15" s="42"/>
      <c r="O15" s="7">
        <f>O16*0.7*0.008</f>
        <v>0</v>
      </c>
      <c r="P15" s="45"/>
      <c r="Q15" s="28"/>
      <c r="R15" s="8">
        <v>0</v>
      </c>
      <c r="S15" s="6">
        <v>4791</v>
      </c>
      <c r="T15" s="28"/>
      <c r="U15" s="6">
        <v>4791</v>
      </c>
      <c r="V15" s="28"/>
      <c r="W15" s="31"/>
    </row>
    <row r="16" spans="1:23" ht="15" customHeight="1" x14ac:dyDescent="0.2">
      <c r="A16" s="49"/>
      <c r="B16" s="52"/>
      <c r="C16" s="55"/>
      <c r="D16" s="52"/>
      <c r="E16" s="17" t="s">
        <v>18</v>
      </c>
      <c r="F16" s="9" t="s">
        <v>19</v>
      </c>
      <c r="G16" s="46"/>
      <c r="H16" s="60"/>
      <c r="I16" s="7">
        <f>ROUND(H14*G14*12/1000,1)</f>
        <v>1263376.8</v>
      </c>
      <c r="J16" s="40"/>
      <c r="K16" s="43"/>
      <c r="L16" s="7">
        <f>ROUND(K14*J14*12/1000,1)</f>
        <v>94946.1</v>
      </c>
      <c r="M16" s="40"/>
      <c r="N16" s="43"/>
      <c r="O16" s="7">
        <f>ROUND(N14*M14*12/1000,1)</f>
        <v>0</v>
      </c>
      <c r="P16" s="46"/>
      <c r="Q16" s="29"/>
      <c r="R16" s="8">
        <f>ROUND(Q14*P14/1000,1)</f>
        <v>0.8</v>
      </c>
      <c r="S16" s="6">
        <f>ROUND((I16+L16+R16)/10,2)*10</f>
        <v>1358323.7</v>
      </c>
      <c r="T16" s="29"/>
      <c r="U16" s="6">
        <v>1333836.7999999998</v>
      </c>
      <c r="V16" s="29"/>
      <c r="W16" s="32"/>
    </row>
    <row r="17" spans="1:23" ht="16.5" x14ac:dyDescent="0.2">
      <c r="A17" s="33" t="s">
        <v>24</v>
      </c>
      <c r="B17" s="34"/>
      <c r="C17" s="34"/>
      <c r="D17" s="34"/>
      <c r="E17" s="34"/>
      <c r="F17" s="35"/>
      <c r="G17" s="11">
        <f>SUM(G8:G16)</f>
        <v>337130</v>
      </c>
      <c r="H17" s="11"/>
      <c r="I17" s="12">
        <f>SUM(I8:I16)</f>
        <v>2050970.4365499998</v>
      </c>
      <c r="J17" s="11">
        <f>SUM(J8:J16)</f>
        <v>217719</v>
      </c>
      <c r="K17" s="11"/>
      <c r="L17" s="12">
        <f>SUM(L8:L16)</f>
        <v>147757.17525</v>
      </c>
      <c r="M17" s="11">
        <f>SUM(M8:M16)</f>
        <v>130</v>
      </c>
      <c r="N17" s="11"/>
      <c r="O17" s="12">
        <f>SUM(O8:O16)</f>
        <v>377.01984999999996</v>
      </c>
      <c r="P17" s="11">
        <f>SUM(P8:P16)</f>
        <v>3</v>
      </c>
      <c r="Q17" s="11"/>
      <c r="R17" s="23">
        <f>SUM(R8:R16)</f>
        <v>2.4432</v>
      </c>
      <c r="S17" s="24">
        <f>SUM(S8:S16)</f>
        <v>2196358.9</v>
      </c>
      <c r="T17" s="15">
        <f>SUM(T8:T16)</f>
        <v>2196358.9</v>
      </c>
      <c r="U17" s="15">
        <f>SUM(U8:U16)</f>
        <v>2163272.0999999996</v>
      </c>
      <c r="V17" s="15">
        <v>2163272.0999999996</v>
      </c>
      <c r="W17" s="25">
        <v>-33086.800000000141</v>
      </c>
    </row>
  </sheetData>
  <mergeCells count="62">
    <mergeCell ref="S6:S7"/>
    <mergeCell ref="T6:T7"/>
    <mergeCell ref="U6:V7"/>
    <mergeCell ref="W6:W7"/>
    <mergeCell ref="A8:A10"/>
    <mergeCell ref="B8:B10"/>
    <mergeCell ref="C8:C10"/>
    <mergeCell ref="D8:D10"/>
    <mergeCell ref="E8:E9"/>
    <mergeCell ref="G8:G10"/>
    <mergeCell ref="H8:H10"/>
    <mergeCell ref="A6:A7"/>
    <mergeCell ref="B6:F7"/>
    <mergeCell ref="G6:I6"/>
    <mergeCell ref="J6:L6"/>
    <mergeCell ref="M6:O6"/>
    <mergeCell ref="P6:R6"/>
    <mergeCell ref="W8:W10"/>
    <mergeCell ref="A11:A13"/>
    <mergeCell ref="B11:B13"/>
    <mergeCell ref="C11:C13"/>
    <mergeCell ref="D11:D13"/>
    <mergeCell ref="E11:E12"/>
    <mergeCell ref="G11:G13"/>
    <mergeCell ref="H11:H13"/>
    <mergeCell ref="J8:J10"/>
    <mergeCell ref="K8:K10"/>
    <mergeCell ref="M8:M10"/>
    <mergeCell ref="N8:N10"/>
    <mergeCell ref="P8:P10"/>
    <mergeCell ref="Q8:Q10"/>
    <mergeCell ref="N11:N13"/>
    <mergeCell ref="P11:P13"/>
    <mergeCell ref="Q11:Q13"/>
    <mergeCell ref="T8:T10"/>
    <mergeCell ref="V8:V10"/>
    <mergeCell ref="G14:G16"/>
    <mergeCell ref="H14:H16"/>
    <mergeCell ref="J11:J13"/>
    <mergeCell ref="K11:K13"/>
    <mergeCell ref="M11:M13"/>
    <mergeCell ref="A14:A16"/>
    <mergeCell ref="B14:B16"/>
    <mergeCell ref="C14:C16"/>
    <mergeCell ref="D14:D16"/>
    <mergeCell ref="E14:E15"/>
    <mergeCell ref="U1:W1"/>
    <mergeCell ref="T14:T16"/>
    <mergeCell ref="V14:V16"/>
    <mergeCell ref="W14:W16"/>
    <mergeCell ref="A17:F17"/>
    <mergeCell ref="A2:W2"/>
    <mergeCell ref="A3:W3"/>
    <mergeCell ref="J14:J16"/>
    <mergeCell ref="K14:K16"/>
    <mergeCell ref="M14:M16"/>
    <mergeCell ref="N14:N16"/>
    <mergeCell ref="P14:P16"/>
    <mergeCell ref="Q14:Q16"/>
    <mergeCell ref="T11:T13"/>
    <mergeCell ref="V11:V13"/>
    <mergeCell ref="W11:W13"/>
  </mergeCells>
  <pageMargins left="0.15748031496062992" right="0.15748031496062992" top="0.15748031496062992" bottom="0.15748031496062992" header="0.15748031496062992" footer="0.15748031496062992"/>
  <pageSetup paperSize="9" scale="4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Ольга Игоревна</dc:creator>
  <cp:lastModifiedBy>Рядкова Яна Викторовна</cp:lastModifiedBy>
  <cp:lastPrinted>2023-04-26T09:33:01Z</cp:lastPrinted>
  <dcterms:created xsi:type="dcterms:W3CDTF">2023-04-26T09:02:45Z</dcterms:created>
  <dcterms:modified xsi:type="dcterms:W3CDTF">2023-05-19T09:51:48Z</dcterms:modified>
</cp:coreProperties>
</file>